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450" windowHeight="4815" activeTab="1"/>
  </bookViews>
  <sheets>
    <sheet name="прилож.2" sheetId="1" r:id="rId1"/>
    <sheet name="прилож.3" sheetId="2" r:id="rId2"/>
  </sheets>
  <definedNames>
    <definedName name="_xlnm.Print_Area" localSheetId="0">'прилож.2'!$A$1:$P$38</definedName>
    <definedName name="_xlnm.Print_Area" localSheetId="1">'прилож.3'!$A$1:$P$38</definedName>
  </definedNames>
  <calcPr fullCalcOnLoad="1"/>
</workbook>
</file>

<file path=xl/sharedStrings.xml><?xml version="1.0" encoding="utf-8"?>
<sst xmlns="http://schemas.openxmlformats.org/spreadsheetml/2006/main" count="93" uniqueCount="42">
  <si>
    <t>0100</t>
  </si>
  <si>
    <t>0300</t>
  </si>
  <si>
    <t>0400</t>
  </si>
  <si>
    <t>0500</t>
  </si>
  <si>
    <t>0700</t>
  </si>
  <si>
    <t>0800</t>
  </si>
  <si>
    <t>1000</t>
  </si>
  <si>
    <t>Общий итог</t>
  </si>
  <si>
    <t>0200</t>
  </si>
  <si>
    <t>Наименование раздела</t>
  </si>
  <si>
    <t>Общегос.вопросы</t>
  </si>
  <si>
    <t>Нац.оборона</t>
  </si>
  <si>
    <t>Нац.экономика</t>
  </si>
  <si>
    <t>ЖКХ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</si>
  <si>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</si>
  <si>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</si>
  <si>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</si>
  <si>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</si>
  <si>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</si>
  <si>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 xml:space="preserve"> </t>
  </si>
  <si>
    <t xml:space="preserve">Раз-дел </t>
  </si>
  <si>
    <t>Передан-ные полномо-чия</t>
  </si>
  <si>
    <t>Обслуж. муниц. долга</t>
  </si>
  <si>
    <t>Нац. безопасность и правоохр. деятельность</t>
  </si>
  <si>
    <t>Физическая культура и спорт</t>
  </si>
  <si>
    <t>Приложение 2</t>
  </si>
  <si>
    <t>к пояснительной записке</t>
  </si>
  <si>
    <t>Приложение 3</t>
  </si>
  <si>
    <t>Структура, %</t>
  </si>
  <si>
    <t>Соц. политика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</si>
  <si>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Черновского сельского поселения</t>
    </r>
  </si>
  <si>
    <t>АНАЛИЗ ДИНАМИКИ РАСХОДНОЙ ЧАСТИ БЮДЖЕТА  Черновского сельского поселения</t>
  </si>
  <si>
    <t xml:space="preserve">Собственные полномочия </t>
  </si>
  <si>
    <t>Собственные полномочия</t>
  </si>
  <si>
    <t xml:space="preserve">за счет налоговых, неналоговых доходов  и  дотации </t>
  </si>
  <si>
    <t xml:space="preserve"> за счет целевых межбюджетных трансфертов</t>
  </si>
  <si>
    <t>2021 ГОД</t>
  </si>
  <si>
    <t>2021 год</t>
  </si>
  <si>
    <t>по отраслевому признаку (проект на 2022 год к бюджету 2021 года по состоянию на 01.10.2021 г.)</t>
  </si>
  <si>
    <t>2022 ГОД</t>
  </si>
  <si>
    <t>2022 год</t>
  </si>
  <si>
    <r>
      <t xml:space="preserve">по отраслевому признаку (проект на 2022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2021 год)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</si>
</sst>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0.000"/>
    <numFmt numFmtId="176" formatCode="#,##0.000"/>
    <numFmt numFmtId="177" formatCode="#,##0.0000"/>
    <numFmt numFmtId="178" formatCode="0.00000"/>
    <numFmt numFmtId="179" formatCode="0.0000"/>
    <numFmt numFmtId="180" formatCode="0.000000"/>
    <numFmt numFmtId="181" formatCode="[$-FC19]d\ mmmm\ yyyy\ &quot;г.&quot;"/>
    <numFmt numFmtId="182" formatCode="_-* #,##0.0&quot;р.&quot;_-;\-* #,##0.0&quot;р.&quot;_-;_-* &quot;-&quot;?&quot;р.&quot;_-;_-@_-"/>
    <numFmt numFmtId="183" formatCode="_-* #,##0.0_р_._-;\-* #,##0.0_р_._-;_-* &quot;-&quot;??_р_._-;_-@_-"/>
    <numFmt numFmtId="184" formatCode="0.0%"/>
    <numFmt numFmtId="185" formatCode="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\ _₽_-;\-* #,##0.0\ _₽_-;_-* &quot;-&quot;?\ _₽_-;_-@_-"/>
  </numFmts>
  <fonts count="51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Narrow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8"/>
      <color theme="1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7" fillId="0" borderId="0" xfId="0" applyFont="1" applyAlignment="1">
      <alignment/>
    </xf>
    <xf numFmtId="172" fontId="47" fillId="0" borderId="0" xfId="0" applyNumberFormat="1" applyFont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/>
    </xf>
    <xf numFmtId="173" fontId="4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0" fillId="0" borderId="1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0" fontId="0" fillId="32" borderId="0" xfId="0" applyFont="1" applyFill="1" applyAlignment="1">
      <alignment/>
    </xf>
    <xf numFmtId="172" fontId="0" fillId="32" borderId="0" xfId="0" applyNumberFormat="1" applyFont="1" applyFill="1" applyAlignment="1">
      <alignment/>
    </xf>
    <xf numFmtId="172" fontId="0" fillId="32" borderId="0" xfId="0" applyNumberFormat="1" applyFont="1" applyFill="1" applyAlignment="1">
      <alignment horizontal="right"/>
    </xf>
    <xf numFmtId="172" fontId="5" fillId="32" borderId="0" xfId="0" applyNumberFormat="1" applyFont="1" applyFill="1" applyAlignment="1">
      <alignment horizontal="right"/>
    </xf>
    <xf numFmtId="0" fontId="0" fillId="32" borderId="0" xfId="0" applyFont="1" applyFill="1" applyAlignment="1">
      <alignment vertical="center" wrapText="1"/>
    </xf>
    <xf numFmtId="0" fontId="48" fillId="0" borderId="0" xfId="0" applyFont="1" applyAlignment="1">
      <alignment/>
    </xf>
    <xf numFmtId="172" fontId="48" fillId="0" borderId="10" xfId="0" applyNumberFormat="1" applyFont="1" applyBorder="1" applyAlignment="1">
      <alignment/>
    </xf>
    <xf numFmtId="172" fontId="48" fillId="0" borderId="11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49" fillId="0" borderId="13" xfId="0" applyFont="1" applyBorder="1" applyAlignment="1">
      <alignment/>
    </xf>
    <xf numFmtId="183" fontId="48" fillId="0" borderId="13" xfId="0" applyNumberFormat="1" applyFont="1" applyBorder="1" applyAlignment="1">
      <alignment horizontal="right" vertical="distributed"/>
    </xf>
    <xf numFmtId="172" fontId="48" fillId="0" borderId="13" xfId="0" applyNumberFormat="1" applyFont="1" applyBorder="1" applyAlignment="1">
      <alignment/>
    </xf>
    <xf numFmtId="183" fontId="50" fillId="0" borderId="13" xfId="0" applyNumberFormat="1" applyFont="1" applyBorder="1" applyAlignment="1">
      <alignment horizontal="right" vertical="distributed"/>
    </xf>
    <xf numFmtId="0" fontId="49" fillId="0" borderId="13" xfId="0" applyFont="1" applyBorder="1" applyAlignment="1">
      <alignment wrapText="1"/>
    </xf>
    <xf numFmtId="0" fontId="48" fillId="0" borderId="14" xfId="0" applyFont="1" applyBorder="1" applyAlignment="1">
      <alignment horizontal="center"/>
    </xf>
    <xf numFmtId="0" fontId="49" fillId="0" borderId="15" xfId="0" applyFont="1" applyBorder="1" applyAlignment="1">
      <alignment/>
    </xf>
    <xf numFmtId="183" fontId="48" fillId="0" borderId="15" xfId="0" applyNumberFormat="1" applyFont="1" applyBorder="1" applyAlignment="1">
      <alignment horizontal="right" vertical="distributed"/>
    </xf>
    <xf numFmtId="172" fontId="48" fillId="0" borderId="15" xfId="0" applyNumberFormat="1" applyFont="1" applyBorder="1" applyAlignment="1">
      <alignment/>
    </xf>
    <xf numFmtId="172" fontId="48" fillId="0" borderId="16" xfId="0" applyNumberFormat="1" applyFont="1" applyBorder="1" applyAlignment="1">
      <alignment/>
    </xf>
    <xf numFmtId="49" fontId="48" fillId="0" borderId="17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9" fillId="0" borderId="19" xfId="0" applyFont="1" applyBorder="1" applyAlignment="1">
      <alignment/>
    </xf>
    <xf numFmtId="183" fontId="48" fillId="0" borderId="19" xfId="0" applyNumberFormat="1" applyFont="1" applyBorder="1" applyAlignment="1">
      <alignment horizontal="right" vertical="distributed"/>
    </xf>
    <xf numFmtId="183" fontId="50" fillId="0" borderId="19" xfId="0" applyNumberFormat="1" applyFont="1" applyBorder="1" applyAlignment="1">
      <alignment horizontal="right" vertical="distributed"/>
    </xf>
    <xf numFmtId="172" fontId="48" fillId="0" borderId="19" xfId="0" applyNumberFormat="1" applyFont="1" applyBorder="1" applyAlignment="1">
      <alignment/>
    </xf>
    <xf numFmtId="172" fontId="48" fillId="0" borderId="20" xfId="0" applyNumberFormat="1" applyFont="1" applyBorder="1" applyAlignment="1">
      <alignment/>
    </xf>
    <xf numFmtId="183" fontId="48" fillId="0" borderId="21" xfId="0" applyNumberFormat="1" applyFont="1" applyBorder="1" applyAlignment="1">
      <alignment horizontal="right" vertical="distributed"/>
    </xf>
    <xf numFmtId="172" fontId="48" fillId="0" borderId="21" xfId="0" applyNumberFormat="1" applyFont="1" applyBorder="1" applyAlignment="1">
      <alignment/>
    </xf>
    <xf numFmtId="0" fontId="3" fillId="0" borderId="13" xfId="0" applyFont="1" applyBorder="1" applyAlignment="1">
      <alignment/>
    </xf>
    <xf numFmtId="183" fontId="0" fillId="0" borderId="13" xfId="0" applyNumberFormat="1" applyFont="1" applyBorder="1" applyAlignment="1">
      <alignment horizontal="right" vertical="distributed"/>
    </xf>
    <xf numFmtId="172" fontId="0" fillId="0" borderId="13" xfId="0" applyNumberFormat="1" applyFont="1" applyBorder="1" applyAlignment="1">
      <alignment/>
    </xf>
    <xf numFmtId="183" fontId="0" fillId="32" borderId="13" xfId="0" applyNumberFormat="1" applyFont="1" applyFill="1" applyBorder="1" applyAlignment="1">
      <alignment horizontal="right" vertical="distributed"/>
    </xf>
    <xf numFmtId="0" fontId="3" fillId="0" borderId="13" xfId="0" applyFont="1" applyBorder="1" applyAlignment="1">
      <alignment wrapText="1"/>
    </xf>
    <xf numFmtId="183" fontId="50" fillId="32" borderId="13" xfId="0" applyNumberFormat="1" applyFont="1" applyFill="1" applyBorder="1" applyAlignment="1">
      <alignment horizontal="right" vertical="distributed"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183" fontId="0" fillId="0" borderId="15" xfId="0" applyNumberFormat="1" applyFont="1" applyBorder="1" applyAlignment="1">
      <alignment horizontal="right" vertical="distributed"/>
    </xf>
    <xf numFmtId="172" fontId="0" fillId="0" borderId="15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183" fontId="0" fillId="0" borderId="19" xfId="0" applyNumberFormat="1" applyFont="1" applyBorder="1" applyAlignment="1">
      <alignment horizontal="right" vertical="distributed"/>
    </xf>
    <xf numFmtId="172" fontId="0" fillId="0" borderId="19" xfId="0" applyNumberFormat="1" applyFont="1" applyBorder="1" applyAlignment="1">
      <alignment/>
    </xf>
    <xf numFmtId="172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 horizontal="right" vertical="distributed"/>
    </xf>
    <xf numFmtId="183" fontId="0" fillId="0" borderId="22" xfId="0" applyNumberFormat="1" applyFont="1" applyFill="1" applyBorder="1" applyAlignment="1">
      <alignment horizontal="right" vertical="distributed"/>
    </xf>
    <xf numFmtId="172" fontId="0" fillId="0" borderId="22" xfId="0" applyNumberFormat="1" applyFont="1" applyBorder="1" applyAlignment="1">
      <alignment/>
    </xf>
    <xf numFmtId="183" fontId="0" fillId="0" borderId="21" xfId="0" applyNumberFormat="1" applyFont="1" applyBorder="1" applyAlignment="1">
      <alignment horizontal="right" vertical="distributed"/>
    </xf>
    <xf numFmtId="183" fontId="0" fillId="0" borderId="21" xfId="0" applyNumberFormat="1" applyFont="1" applyFill="1" applyBorder="1" applyAlignment="1">
      <alignment horizontal="right" vertical="distributed"/>
    </xf>
    <xf numFmtId="172" fontId="0" fillId="0" borderId="21" xfId="0" applyNumberFormat="1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4" xfId="0" applyFont="1" applyBorder="1" applyAlignment="1">
      <alignment/>
    </xf>
    <xf numFmtId="183" fontId="50" fillId="32" borderId="19" xfId="0" applyNumberFormat="1" applyFont="1" applyFill="1" applyBorder="1" applyAlignment="1">
      <alignment horizontal="right" vertical="distributed"/>
    </xf>
    <xf numFmtId="172" fontId="48" fillId="0" borderId="25" xfId="0" applyNumberFormat="1" applyFont="1" applyBorder="1" applyAlignment="1">
      <alignment horizontal="center"/>
    </xf>
    <xf numFmtId="172" fontId="48" fillId="0" borderId="26" xfId="0" applyNumberFormat="1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0" fillId="32" borderId="0" xfId="0" applyFont="1" applyFill="1" applyAlignment="1">
      <alignment horizontal="center" vertic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72" fontId="0" fillId="0" borderId="25" xfId="0" applyNumberFormat="1" applyFont="1" applyBorder="1" applyAlignment="1">
      <alignment horizontal="center"/>
    </xf>
    <xf numFmtId="172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Черновского сельского поселения на 2022 год по отраслям</a:t>
            </a:r>
          </a:p>
        </c:rich>
      </c:tx>
      <c:layout>
        <c:manualLayout>
          <c:xMode val="factor"/>
          <c:yMode val="factor"/>
          <c:x val="0.01275"/>
          <c:y val="-0.038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19825"/>
          <c:y val="0.372"/>
          <c:w val="0.59025"/>
          <c:h val="0.28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'прилож.2'!$B$9:$B$18</c:f>
              <c:strCache/>
            </c:strRef>
          </c:cat>
          <c:val>
            <c:numRef>
              <c:f>'прилож.2'!$J$9:$J$18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Черновского сельского поселения на 2021 год по отраслям</a:t>
            </a:r>
          </a:p>
        </c:rich>
      </c:tx>
      <c:layout>
        <c:manualLayout>
          <c:xMode val="factor"/>
          <c:yMode val="factor"/>
          <c:x val="0.08175"/>
          <c:y val="-0.02475"/>
        </c:manualLayout>
      </c:layout>
      <c:spPr>
        <a:noFill/>
        <a:ln>
          <a:noFill/>
        </a:ln>
      </c:spPr>
    </c:title>
    <c:view3D>
      <c:rotX val="1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765"/>
          <c:y val="0.3505"/>
          <c:w val="0.59"/>
          <c:h val="0.30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explosion val="68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'прилож.2'!$B$9:$B$18</c:f>
              <c:strCache/>
            </c:strRef>
          </c:cat>
          <c:val>
            <c:numRef>
              <c:f>'прилож.2'!$F$9:$F$18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Черновского поселения на 2022 год по отраслям</a:t>
            </a:r>
          </a:p>
        </c:rich>
      </c:tx>
      <c:layout>
        <c:manualLayout>
          <c:xMode val="factor"/>
          <c:yMode val="factor"/>
          <c:x val="-0.0185"/>
          <c:y val="-0.003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14375"/>
          <c:y val="0.3925"/>
          <c:w val="0.621"/>
          <c:h val="0.31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9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explosion val="32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explosion val="35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explosion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Нац.оборона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1,2%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'прилож.3'!$P$9:$P$19</c:f>
              <c:numCache/>
            </c:numRef>
          </c:val>
        </c:ser>
        <c:ser>
          <c:idx val="0"/>
          <c:order val="1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'прилож.2'!$J$9:$J$18</c:f>
              <c:numCache>
                <c:ptCount val="9"/>
                <c:pt idx="0">
                  <c:v>5547.6</c:v>
                </c:pt>
                <c:pt idx="1">
                  <c:v>153</c:v>
                </c:pt>
                <c:pt idx="2">
                  <c:v>1539.4</c:v>
                </c:pt>
                <c:pt idx="3">
                  <c:v>1032.6</c:v>
                </c:pt>
                <c:pt idx="4">
                  <c:v>1583.8</c:v>
                </c:pt>
                <c:pt idx="5">
                  <c:v>16.6</c:v>
                </c:pt>
                <c:pt idx="6">
                  <c:v>2494.6</c:v>
                </c:pt>
                <c:pt idx="7">
                  <c:v>251.7</c:v>
                </c:pt>
                <c:pt idx="8">
                  <c:v>1</c:v>
                </c:pt>
              </c:numCache>
            </c:numRef>
          </c:val>
        </c:ser>
        <c:ser>
          <c:idx val="0"/>
          <c:order val="2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'прилож.3'!$O$9:$O$18</c:f>
              <c:numCache/>
            </c:numRef>
          </c:val>
        </c:ser>
        <c:ser>
          <c:idx val="0"/>
          <c:order val="3"/>
          <c:spPr>
            <a:solidFill>
              <a:srgbClr val="4F81BD"/>
            </a:solidFill>
            <a:ln w="3175">
              <a:noFill/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'прилож.3'!$O$9:$O$18</c:f>
              <c:numCache/>
            </c:numRef>
          </c:val>
        </c:ser>
        <c:ser>
          <c:idx val="1"/>
          <c:order val="4"/>
          <c:tx>
            <c:strRef>
              <c:f>'прилож.3'!$B$17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Черновского поселения на 2021 год по отраслям</a:t>
            </a:r>
          </a:p>
        </c:rich>
      </c:tx>
      <c:layout>
        <c:manualLayout>
          <c:xMode val="factor"/>
          <c:yMode val="factor"/>
          <c:x val="-0.01"/>
          <c:y val="-0.003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19425"/>
          <c:y val="0.44325"/>
          <c:w val="0.6"/>
          <c:h val="0.28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'прилож.3'!$B$9:$B$18</c:f>
              <c:strCache/>
            </c:strRef>
          </c:cat>
          <c:val>
            <c:numRef>
              <c:f>'прилож.3'!$O$9:$O$18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20</xdr:row>
      <xdr:rowOff>114300</xdr:rowOff>
    </xdr:from>
    <xdr:to>
      <xdr:col>15</xdr:col>
      <xdr:colOff>714375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7200900" y="4610100"/>
        <a:ext cx="61055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20</xdr:row>
      <xdr:rowOff>104775</xdr:rowOff>
    </xdr:from>
    <xdr:to>
      <xdr:col>8</xdr:col>
      <xdr:colOff>238125</xdr:colOff>
      <xdr:row>37</xdr:row>
      <xdr:rowOff>142875</xdr:rowOff>
    </xdr:to>
    <xdr:graphicFrame>
      <xdr:nvGraphicFramePr>
        <xdr:cNvPr id="2" name="Диаграмма 9"/>
        <xdr:cNvGraphicFramePr/>
      </xdr:nvGraphicFramePr>
      <xdr:xfrm>
        <a:off x="142875" y="4600575"/>
        <a:ext cx="701992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20</xdr:row>
      <xdr:rowOff>104775</xdr:rowOff>
    </xdr:from>
    <xdr:to>
      <xdr:col>15</xdr:col>
      <xdr:colOff>609600</xdr:colOff>
      <xdr:row>37</xdr:row>
      <xdr:rowOff>142875</xdr:rowOff>
    </xdr:to>
    <xdr:graphicFrame>
      <xdr:nvGraphicFramePr>
        <xdr:cNvPr id="1" name="Chart 2"/>
        <xdr:cNvGraphicFramePr/>
      </xdr:nvGraphicFramePr>
      <xdr:xfrm>
        <a:off x="6781800" y="4429125"/>
        <a:ext cx="6572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123825</xdr:colOff>
      <xdr:row>20</xdr:row>
      <xdr:rowOff>104775</xdr:rowOff>
    </xdr:from>
    <xdr:to>
      <xdr:col>7</xdr:col>
      <xdr:colOff>447675</xdr:colOff>
      <xdr:row>37</xdr:row>
      <xdr:rowOff>142875</xdr:rowOff>
    </xdr:to>
    <xdr:graphicFrame>
      <xdr:nvGraphicFramePr>
        <xdr:cNvPr id="2" name="Диаграмма 11"/>
        <xdr:cNvGraphicFramePr/>
      </xdr:nvGraphicFramePr>
      <xdr:xfrm>
        <a:off x="123825" y="4429125"/>
        <a:ext cx="65436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Normal="101" zoomScaleSheetLayoutView="100" zoomScalePageLayoutView="0" workbookViewId="0" topLeftCell="A7">
      <selection activeCell="P9" sqref="P9:P18"/>
    </sheetView>
  </sheetViews>
  <sheetFormatPr defaultColWidth="8.875" defaultRowHeight="12.75"/>
  <cols>
    <col min="1" max="1" width="5.75390625" style="1" customWidth="1"/>
    <col min="2" max="2" width="19.25390625" style="1" customWidth="1"/>
    <col min="3" max="3" width="10.75390625" style="1" customWidth="1"/>
    <col min="4" max="4" width="12.00390625" style="1" customWidth="1"/>
    <col min="5" max="6" width="10.25390625" style="1" customWidth="1"/>
    <col min="7" max="7" width="10.75390625" style="1" customWidth="1"/>
    <col min="8" max="8" width="11.875" style="1" customWidth="1"/>
    <col min="9" max="10" width="10.25390625" style="1" customWidth="1"/>
    <col min="11" max="11" width="11.25390625" style="1" customWidth="1"/>
    <col min="12" max="12" width="11.375" style="1" customWidth="1"/>
    <col min="13" max="14" width="10.25390625" style="1" customWidth="1"/>
    <col min="15" max="15" width="10.75390625" style="2" customWidth="1"/>
    <col min="16" max="16" width="10.25390625" style="2" customWidth="1"/>
    <col min="17" max="17" width="10.25390625" style="1" customWidth="1"/>
    <col min="18" max="19" width="8.875" style="1" hidden="1" customWidth="1"/>
    <col min="20" max="16384" width="8.875" style="1" customWidth="1"/>
  </cols>
  <sheetData>
    <row r="1" spans="1:16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5" t="s">
        <v>25</v>
      </c>
    </row>
    <row r="2" spans="1:16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6" t="s">
        <v>26</v>
      </c>
    </row>
    <row r="3" spans="1:17" ht="12.75" customHeight="1">
      <c r="A3" s="13"/>
      <c r="B3" s="74" t="s">
        <v>30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7"/>
      <c r="O3" s="17"/>
      <c r="P3" s="17"/>
      <c r="Q3" s="3"/>
    </row>
    <row r="4" spans="1:17" ht="12.75" customHeight="1">
      <c r="A4" s="13"/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17"/>
      <c r="O4" s="17"/>
      <c r="P4" s="17"/>
      <c r="Q4" s="3"/>
    </row>
    <row r="5" spans="1:16" ht="13.5" thickBot="1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4"/>
    </row>
    <row r="6" spans="1:16" ht="24.75" customHeight="1" thickBot="1">
      <c r="A6" s="18"/>
      <c r="B6" s="18"/>
      <c r="C6" s="75" t="s">
        <v>36</v>
      </c>
      <c r="D6" s="76"/>
      <c r="E6" s="76"/>
      <c r="F6" s="77"/>
      <c r="G6" s="75" t="s">
        <v>39</v>
      </c>
      <c r="H6" s="76"/>
      <c r="I6" s="76"/>
      <c r="J6" s="77"/>
      <c r="K6" s="75" t="s">
        <v>18</v>
      </c>
      <c r="L6" s="76"/>
      <c r="M6" s="76"/>
      <c r="N6" s="76"/>
      <c r="O6" s="70" t="s">
        <v>28</v>
      </c>
      <c r="P6" s="71"/>
    </row>
    <row r="7" spans="1:16" ht="30.75" customHeight="1">
      <c r="A7" s="78" t="s">
        <v>20</v>
      </c>
      <c r="B7" s="80" t="s">
        <v>9</v>
      </c>
      <c r="C7" s="82" t="s">
        <v>32</v>
      </c>
      <c r="D7" s="80"/>
      <c r="E7" s="80" t="s">
        <v>21</v>
      </c>
      <c r="F7" s="80" t="s">
        <v>17</v>
      </c>
      <c r="G7" s="80" t="s">
        <v>33</v>
      </c>
      <c r="H7" s="80"/>
      <c r="I7" s="80" t="s">
        <v>21</v>
      </c>
      <c r="J7" s="83" t="s">
        <v>17</v>
      </c>
      <c r="K7" s="88" t="s">
        <v>33</v>
      </c>
      <c r="L7" s="89"/>
      <c r="M7" s="83" t="s">
        <v>21</v>
      </c>
      <c r="N7" s="83" t="s">
        <v>17</v>
      </c>
      <c r="O7" s="85" t="s">
        <v>37</v>
      </c>
      <c r="P7" s="86" t="s">
        <v>40</v>
      </c>
    </row>
    <row r="8" spans="1:16" ht="70.5" customHeight="1" thickBot="1">
      <c r="A8" s="79"/>
      <c r="B8" s="81"/>
      <c r="C8" s="21" t="s">
        <v>34</v>
      </c>
      <c r="D8" s="21" t="s">
        <v>35</v>
      </c>
      <c r="E8" s="81"/>
      <c r="F8" s="81"/>
      <c r="G8" s="21" t="s">
        <v>34</v>
      </c>
      <c r="H8" s="21" t="s">
        <v>35</v>
      </c>
      <c r="I8" s="81"/>
      <c r="J8" s="84"/>
      <c r="K8" s="21" t="s">
        <v>34</v>
      </c>
      <c r="L8" s="21" t="s">
        <v>35</v>
      </c>
      <c r="M8" s="84"/>
      <c r="N8" s="84"/>
      <c r="O8" s="84"/>
      <c r="P8" s="87"/>
    </row>
    <row r="9" spans="1:16" ht="12.75">
      <c r="A9" s="27" t="s">
        <v>0</v>
      </c>
      <c r="B9" s="28" t="s">
        <v>10</v>
      </c>
      <c r="C9" s="50">
        <f>5524.2-D9-E9</f>
        <v>5238.4</v>
      </c>
      <c r="D9" s="50">
        <f>190+92.3</f>
        <v>282.3</v>
      </c>
      <c r="E9" s="50">
        <v>3.5</v>
      </c>
      <c r="F9" s="50">
        <f>E9+D9+C9</f>
        <v>5524.2</v>
      </c>
      <c r="G9" s="50">
        <f>5547.6-H9-I9</f>
        <v>5328.1</v>
      </c>
      <c r="H9" s="50">
        <v>216</v>
      </c>
      <c r="I9" s="50">
        <v>3.5</v>
      </c>
      <c r="J9" s="50">
        <f>G9+H9+I9</f>
        <v>5547.6</v>
      </c>
      <c r="K9" s="29">
        <f aca="true" t="shared" si="0" ref="K9:K18">G9/C9*100</f>
        <v>101.71235491753208</v>
      </c>
      <c r="L9" s="29">
        <f aca="true" t="shared" si="1" ref="L9:N18">H9/D9*100</f>
        <v>76.51434643995749</v>
      </c>
      <c r="M9" s="29">
        <f t="shared" si="1"/>
        <v>100</v>
      </c>
      <c r="N9" s="29">
        <f t="shared" si="1"/>
        <v>100.4235907461714</v>
      </c>
      <c r="O9" s="30">
        <f aca="true" t="shared" si="2" ref="O9:O20">F9/$F$20*100</f>
        <v>31.200826871049912</v>
      </c>
      <c r="P9" s="31">
        <f aca="true" t="shared" si="3" ref="P9:P20">J9/$J$20*100</f>
        <v>43.95775060814719</v>
      </c>
    </row>
    <row r="10" spans="1:16" ht="12.75">
      <c r="A10" s="32" t="s">
        <v>8</v>
      </c>
      <c r="B10" s="22" t="s">
        <v>11</v>
      </c>
      <c r="C10" s="43">
        <f>153-E10</f>
        <v>0</v>
      </c>
      <c r="D10" s="43">
        <v>0</v>
      </c>
      <c r="E10" s="43">
        <v>153</v>
      </c>
      <c r="F10" s="43">
        <f aca="true" t="shared" si="4" ref="F10:F18">E10+D10+C10</f>
        <v>153</v>
      </c>
      <c r="G10" s="43">
        <f>153-I10</f>
        <v>0</v>
      </c>
      <c r="H10" s="43">
        <v>0</v>
      </c>
      <c r="I10" s="43">
        <v>153</v>
      </c>
      <c r="J10" s="43">
        <f aca="true" t="shared" si="5" ref="J10:J18">G10+H10+I10</f>
        <v>153</v>
      </c>
      <c r="K10" s="25" t="e">
        <f t="shared" si="0"/>
        <v>#DIV/0!</v>
      </c>
      <c r="L10" s="25" t="e">
        <f t="shared" si="1"/>
        <v>#DIV/0!</v>
      </c>
      <c r="M10" s="23">
        <f t="shared" si="1"/>
        <v>100</v>
      </c>
      <c r="N10" s="23">
        <f t="shared" si="1"/>
        <v>100</v>
      </c>
      <c r="O10" s="24">
        <f t="shared" si="2"/>
        <v>0.8641480234731973</v>
      </c>
      <c r="P10" s="19">
        <f t="shared" si="3"/>
        <v>1.212332511905422</v>
      </c>
    </row>
    <row r="11" spans="1:16" ht="33.75">
      <c r="A11" s="33" t="s">
        <v>1</v>
      </c>
      <c r="B11" s="26" t="s">
        <v>23</v>
      </c>
      <c r="C11" s="43">
        <f>936.9-D11</f>
        <v>200.79999999999995</v>
      </c>
      <c r="D11" s="43">
        <v>736.1</v>
      </c>
      <c r="E11" s="43">
        <v>0</v>
      </c>
      <c r="F11" s="43">
        <f t="shared" si="4"/>
        <v>936.9</v>
      </c>
      <c r="G11" s="43">
        <f>1539.4-H11</f>
        <v>175.5</v>
      </c>
      <c r="H11" s="43">
        <v>1363.9</v>
      </c>
      <c r="I11" s="43">
        <v>0</v>
      </c>
      <c r="J11" s="43">
        <f>G11+H11+I11</f>
        <v>1539.4</v>
      </c>
      <c r="K11" s="43">
        <f t="shared" si="0"/>
        <v>87.40039840637452</v>
      </c>
      <c r="L11" s="43">
        <f t="shared" si="1"/>
        <v>185.2873250916995</v>
      </c>
      <c r="M11" s="25" t="e">
        <f t="shared" si="1"/>
        <v>#DIV/0!</v>
      </c>
      <c r="N11" s="23">
        <f t="shared" si="1"/>
        <v>164.30782367381792</v>
      </c>
      <c r="O11" s="24">
        <f t="shared" si="2"/>
        <v>5.291635837856461</v>
      </c>
      <c r="P11" s="19">
        <f t="shared" si="3"/>
        <v>12.197808292988281</v>
      </c>
    </row>
    <row r="12" spans="1:16" ht="12.75">
      <c r="A12" s="33" t="s">
        <v>2</v>
      </c>
      <c r="B12" s="22" t="s">
        <v>12</v>
      </c>
      <c r="C12" s="43">
        <f>2209-D12</f>
        <v>1188.2</v>
      </c>
      <c r="D12" s="43">
        <v>1020.8</v>
      </c>
      <c r="E12" s="43">
        <v>0</v>
      </c>
      <c r="F12" s="43">
        <f t="shared" si="4"/>
        <v>2209</v>
      </c>
      <c r="G12" s="43">
        <f>1032.6-H12</f>
        <v>731.9999999999999</v>
      </c>
      <c r="H12" s="43">
        <v>300.6</v>
      </c>
      <c r="I12" s="43">
        <v>0</v>
      </c>
      <c r="J12" s="43">
        <f t="shared" si="5"/>
        <v>1032.6</v>
      </c>
      <c r="K12" s="43">
        <f t="shared" si="0"/>
        <v>61.60579027099814</v>
      </c>
      <c r="L12" s="43">
        <f t="shared" si="1"/>
        <v>29.447492163009407</v>
      </c>
      <c r="M12" s="25" t="e">
        <f t="shared" si="1"/>
        <v>#DIV/0!</v>
      </c>
      <c r="N12" s="23">
        <f t="shared" si="1"/>
        <v>46.7451335445903</v>
      </c>
      <c r="O12" s="24">
        <f t="shared" si="2"/>
        <v>12.476490090537862</v>
      </c>
      <c r="P12" s="19">
        <f t="shared" si="3"/>
        <v>8.182055894075416</v>
      </c>
    </row>
    <row r="13" spans="1:16" ht="12.75">
      <c r="A13" s="33" t="s">
        <v>3</v>
      </c>
      <c r="B13" s="22" t="s">
        <v>13</v>
      </c>
      <c r="C13" s="43">
        <f>6787.4-D13</f>
        <v>1091.8999999999996</v>
      </c>
      <c r="D13" s="43">
        <f>1609+4086.5</f>
        <v>5695.5</v>
      </c>
      <c r="E13" s="43">
        <v>0</v>
      </c>
      <c r="F13" s="43">
        <f t="shared" si="4"/>
        <v>6787.4</v>
      </c>
      <c r="G13" s="43">
        <f>1583.8-H13</f>
        <v>781.0999999999999</v>
      </c>
      <c r="H13" s="43">
        <v>802.7</v>
      </c>
      <c r="I13" s="43">
        <v>0</v>
      </c>
      <c r="J13" s="43">
        <f t="shared" si="5"/>
        <v>1583.8</v>
      </c>
      <c r="K13" s="43">
        <f t="shared" si="0"/>
        <v>71.53585493177033</v>
      </c>
      <c r="L13" s="43">
        <f t="shared" si="1"/>
        <v>14.093582652971644</v>
      </c>
      <c r="M13" s="25" t="e">
        <f t="shared" si="1"/>
        <v>#DIV/0!</v>
      </c>
      <c r="N13" s="23">
        <f t="shared" si="1"/>
        <v>23.33441376668533</v>
      </c>
      <c r="O13" s="24">
        <f t="shared" si="2"/>
        <v>38.335413689686135</v>
      </c>
      <c r="P13" s="19">
        <f t="shared" si="3"/>
        <v>12.549622433698088</v>
      </c>
    </row>
    <row r="14" spans="1:16" ht="12.75">
      <c r="A14" s="33" t="s">
        <v>4</v>
      </c>
      <c r="B14" s="22" t="s">
        <v>15</v>
      </c>
      <c r="C14" s="43">
        <v>25</v>
      </c>
      <c r="D14" s="43">
        <v>0</v>
      </c>
      <c r="E14" s="43">
        <v>0</v>
      </c>
      <c r="F14" s="43">
        <f t="shared" si="4"/>
        <v>25</v>
      </c>
      <c r="G14" s="43">
        <v>16.6</v>
      </c>
      <c r="H14" s="43">
        <v>0</v>
      </c>
      <c r="I14" s="43">
        <v>0</v>
      </c>
      <c r="J14" s="43">
        <f t="shared" si="5"/>
        <v>16.6</v>
      </c>
      <c r="K14" s="43">
        <f t="shared" si="0"/>
        <v>66.4</v>
      </c>
      <c r="L14" s="25" t="e">
        <f t="shared" si="1"/>
        <v>#DIV/0!</v>
      </c>
      <c r="M14" s="25" t="e">
        <f t="shared" si="1"/>
        <v>#DIV/0!</v>
      </c>
      <c r="N14" s="23">
        <f t="shared" si="1"/>
        <v>66.4</v>
      </c>
      <c r="O14" s="24">
        <f t="shared" si="2"/>
        <v>0.141200657430261</v>
      </c>
      <c r="P14" s="19">
        <f t="shared" si="3"/>
        <v>0.13153411567078438</v>
      </c>
    </row>
    <row r="15" spans="1:16" ht="12.75">
      <c r="A15" s="33" t="s">
        <v>5</v>
      </c>
      <c r="B15" s="22" t="s">
        <v>14</v>
      </c>
      <c r="C15" s="43">
        <f>1832.9-D15</f>
        <v>1489.9</v>
      </c>
      <c r="D15" s="43">
        <f>171.5+171.5</f>
        <v>343</v>
      </c>
      <c r="E15" s="43">
        <v>0</v>
      </c>
      <c r="F15" s="43">
        <f t="shared" si="4"/>
        <v>1832.9</v>
      </c>
      <c r="G15" s="43">
        <f>2494.6-H15</f>
        <v>1624.8</v>
      </c>
      <c r="H15" s="43">
        <f>684.9+184.9</f>
        <v>869.8</v>
      </c>
      <c r="I15" s="43">
        <v>0</v>
      </c>
      <c r="J15" s="43">
        <f t="shared" si="5"/>
        <v>2494.6</v>
      </c>
      <c r="K15" s="43">
        <f t="shared" si="0"/>
        <v>109.05429894623799</v>
      </c>
      <c r="L15" s="43">
        <f t="shared" si="1"/>
        <v>253.58600583090376</v>
      </c>
      <c r="M15" s="25" t="e">
        <f t="shared" si="1"/>
        <v>#DIV/0!</v>
      </c>
      <c r="N15" s="23">
        <f t="shared" si="1"/>
        <v>136.1012602978886</v>
      </c>
      <c r="O15" s="24">
        <f t="shared" si="2"/>
        <v>10.352267400157016</v>
      </c>
      <c r="P15" s="19">
        <f t="shared" si="3"/>
        <v>19.766566563393894</v>
      </c>
    </row>
    <row r="16" spans="1:16" ht="12.75">
      <c r="A16" s="33" t="s">
        <v>6</v>
      </c>
      <c r="B16" s="22" t="s">
        <v>16</v>
      </c>
      <c r="C16" s="43">
        <v>235.9</v>
      </c>
      <c r="D16" s="43">
        <v>0</v>
      </c>
      <c r="E16" s="43">
        <v>0</v>
      </c>
      <c r="F16" s="43">
        <f t="shared" si="4"/>
        <v>235.9</v>
      </c>
      <c r="G16" s="43">
        <v>251.7</v>
      </c>
      <c r="H16" s="43">
        <v>0</v>
      </c>
      <c r="I16" s="43">
        <v>0</v>
      </c>
      <c r="J16" s="43">
        <f t="shared" si="5"/>
        <v>251.7</v>
      </c>
      <c r="K16" s="43">
        <f t="shared" si="0"/>
        <v>106.69775328529036</v>
      </c>
      <c r="L16" s="25" t="e">
        <f t="shared" si="1"/>
        <v>#DIV/0!</v>
      </c>
      <c r="M16" s="25" t="e">
        <f t="shared" si="1"/>
        <v>#DIV/0!</v>
      </c>
      <c r="N16" s="23">
        <f t="shared" si="1"/>
        <v>106.69775328529036</v>
      </c>
      <c r="O16" s="24">
        <f t="shared" si="2"/>
        <v>1.3323694035119429</v>
      </c>
      <c r="P16" s="19">
        <f t="shared" si="3"/>
        <v>1.9944058382130374</v>
      </c>
    </row>
    <row r="17" spans="1:16" ht="22.5" hidden="1">
      <c r="A17" s="33">
        <v>1101</v>
      </c>
      <c r="B17" s="26" t="s">
        <v>24</v>
      </c>
      <c r="C17" s="43">
        <v>0</v>
      </c>
      <c r="D17" s="43">
        <v>0</v>
      </c>
      <c r="E17" s="43">
        <v>0</v>
      </c>
      <c r="F17" s="43">
        <f t="shared" si="4"/>
        <v>0</v>
      </c>
      <c r="G17" s="43">
        <v>0</v>
      </c>
      <c r="H17" s="43">
        <v>0</v>
      </c>
      <c r="I17" s="43">
        <v>0</v>
      </c>
      <c r="J17" s="43">
        <f t="shared" si="5"/>
        <v>0</v>
      </c>
      <c r="K17" s="43" t="e">
        <f t="shared" si="0"/>
        <v>#DIV/0!</v>
      </c>
      <c r="L17" s="43" t="e">
        <f t="shared" si="1"/>
        <v>#DIV/0!</v>
      </c>
      <c r="M17" s="25" t="e">
        <f t="shared" si="1"/>
        <v>#DIV/0!</v>
      </c>
      <c r="N17" s="25" t="e">
        <f t="shared" si="1"/>
        <v>#DIV/0!</v>
      </c>
      <c r="O17" s="24">
        <f t="shared" si="2"/>
        <v>0</v>
      </c>
      <c r="P17" s="19">
        <f t="shared" si="3"/>
        <v>0</v>
      </c>
    </row>
    <row r="18" spans="1:16" ht="13.5" thickBot="1">
      <c r="A18" s="34">
        <v>1300</v>
      </c>
      <c r="B18" s="35" t="s">
        <v>22</v>
      </c>
      <c r="C18" s="57">
        <v>1</v>
      </c>
      <c r="D18" s="57">
        <v>0</v>
      </c>
      <c r="E18" s="57">
        <v>0</v>
      </c>
      <c r="F18" s="57">
        <f t="shared" si="4"/>
        <v>1</v>
      </c>
      <c r="G18" s="57">
        <v>1</v>
      </c>
      <c r="H18" s="57">
        <v>0</v>
      </c>
      <c r="I18" s="57">
        <v>0</v>
      </c>
      <c r="J18" s="57">
        <f t="shared" si="5"/>
        <v>1</v>
      </c>
      <c r="K18" s="57">
        <f t="shared" si="0"/>
        <v>100</v>
      </c>
      <c r="L18" s="37" t="e">
        <f t="shared" si="1"/>
        <v>#DIV/0!</v>
      </c>
      <c r="M18" s="37" t="e">
        <f t="shared" si="1"/>
        <v>#DIV/0!</v>
      </c>
      <c r="N18" s="36">
        <f t="shared" si="1"/>
        <v>100</v>
      </c>
      <c r="O18" s="38">
        <f t="shared" si="2"/>
        <v>0.00564802629721044</v>
      </c>
      <c r="P18" s="39">
        <f t="shared" si="3"/>
        <v>0.007923741907878576</v>
      </c>
    </row>
    <row r="19" spans="1:16" ht="13.5" thickBo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</row>
    <row r="20" spans="1:16" ht="13.5" thickBot="1">
      <c r="A20" s="72" t="s">
        <v>7</v>
      </c>
      <c r="B20" s="73"/>
      <c r="C20" s="40">
        <f>SUM(C9:C18)</f>
        <v>9471.099999999999</v>
      </c>
      <c r="D20" s="40">
        <f aca="true" t="shared" si="6" ref="D20:J20">SUM(D9:D18)</f>
        <v>8077.7</v>
      </c>
      <c r="E20" s="40">
        <f t="shared" si="6"/>
        <v>156.5</v>
      </c>
      <c r="F20" s="40">
        <f t="shared" si="6"/>
        <v>17705.3</v>
      </c>
      <c r="G20" s="40">
        <f t="shared" si="6"/>
        <v>8910.800000000001</v>
      </c>
      <c r="H20" s="40">
        <f t="shared" si="6"/>
        <v>3553</v>
      </c>
      <c r="I20" s="40">
        <f t="shared" si="6"/>
        <v>156.5</v>
      </c>
      <c r="J20" s="40">
        <f t="shared" si="6"/>
        <v>12620.300000000001</v>
      </c>
      <c r="K20" s="40">
        <f>G20/C20*100</f>
        <v>94.08410849848488</v>
      </c>
      <c r="L20" s="40">
        <f>H20/D20*100</f>
        <v>43.985292843259835</v>
      </c>
      <c r="M20" s="40">
        <f>I20/E20*100</f>
        <v>100</v>
      </c>
      <c r="N20" s="40">
        <f>J20/F20*100</f>
        <v>71.27978627868492</v>
      </c>
      <c r="O20" s="41">
        <f t="shared" si="2"/>
        <v>100</v>
      </c>
      <c r="P20" s="20">
        <f t="shared" si="3"/>
        <v>100</v>
      </c>
    </row>
    <row r="33" spans="1:6" ht="12.75">
      <c r="A33" s="4"/>
      <c r="B33" s="4"/>
      <c r="C33" s="5"/>
      <c r="D33" s="5"/>
      <c r="E33" s="5"/>
      <c r="F33" s="5"/>
    </row>
    <row r="34" spans="1:6" ht="12.75">
      <c r="A34" s="4"/>
      <c r="B34" s="4"/>
      <c r="C34" s="5"/>
      <c r="D34" s="5"/>
      <c r="E34" s="5"/>
      <c r="F34" s="5"/>
    </row>
  </sheetData>
  <sheetProtection/>
  <mergeCells count="20">
    <mergeCell ref="M7:M8"/>
    <mergeCell ref="N7:N8"/>
    <mergeCell ref="O7:O8"/>
    <mergeCell ref="P7:P8"/>
    <mergeCell ref="E7:E8"/>
    <mergeCell ref="F7:F8"/>
    <mergeCell ref="G7:H7"/>
    <mergeCell ref="I7:I8"/>
    <mergeCell ref="J7:J8"/>
    <mergeCell ref="K7:L7"/>
    <mergeCell ref="O6:P6"/>
    <mergeCell ref="A20:B20"/>
    <mergeCell ref="B3:M3"/>
    <mergeCell ref="B4:M4"/>
    <mergeCell ref="C6:F6"/>
    <mergeCell ref="G6:J6"/>
    <mergeCell ref="K6:N6"/>
    <mergeCell ref="A7:A8"/>
    <mergeCell ref="B7:B8"/>
    <mergeCell ref="C7:D7"/>
  </mergeCells>
  <printOptions horizontalCentered="1"/>
  <pageMargins left="0.3937007874015748" right="0.3937007874015748" top="0.984251968503937" bottom="0.3937007874015748" header="0.7480314960629921" footer="0.5118110236220472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view="pageBreakPreview" zoomScaleSheetLayoutView="100" zoomScalePageLayoutView="0" workbookViewId="0" topLeftCell="A1">
      <selection activeCell="B47" sqref="B47"/>
    </sheetView>
  </sheetViews>
  <sheetFormatPr defaultColWidth="9.00390625" defaultRowHeight="12.75"/>
  <cols>
    <col min="1" max="1" width="5.75390625" style="1" customWidth="1"/>
    <col min="2" max="2" width="20.75390625" style="1" customWidth="1"/>
    <col min="3" max="3" width="11.875" style="1" customWidth="1"/>
    <col min="4" max="4" width="11.375" style="1" customWidth="1"/>
    <col min="5" max="6" width="10.25390625" style="1" customWidth="1"/>
    <col min="7" max="8" width="11.375" style="1" customWidth="1"/>
    <col min="9" max="10" width="10.25390625" style="1" customWidth="1"/>
    <col min="11" max="11" width="11.875" style="1" customWidth="1"/>
    <col min="12" max="12" width="12.25390625" style="1" customWidth="1"/>
    <col min="13" max="14" width="10.25390625" style="1" customWidth="1"/>
    <col min="15" max="16" width="9.125" style="2" customWidth="1"/>
    <col min="17" max="16384" width="9.125" style="1" customWidth="1"/>
  </cols>
  <sheetData>
    <row r="1" spans="15:16" s="6" customFormat="1" ht="12.75">
      <c r="O1" s="8"/>
      <c r="P1" s="9" t="s">
        <v>27</v>
      </c>
    </row>
    <row r="2" spans="15:16" s="6" customFormat="1" ht="12.75">
      <c r="O2" s="8"/>
      <c r="P2" s="10" t="s">
        <v>26</v>
      </c>
    </row>
    <row r="3" spans="2:16" s="6" customFormat="1" ht="12.75">
      <c r="B3" s="74" t="s">
        <v>31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"/>
      <c r="O3" s="8"/>
      <c r="P3" s="8"/>
    </row>
    <row r="4" spans="2:16" s="6" customFormat="1" ht="12.75">
      <c r="B4" s="74" t="s">
        <v>41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"/>
      <c r="O4" s="8"/>
      <c r="P4" s="8"/>
    </row>
    <row r="5" spans="1:16" s="6" customFormat="1" ht="13.5" thickBot="1">
      <c r="A5" s="6" t="s">
        <v>19</v>
      </c>
      <c r="O5" s="8"/>
      <c r="P5" s="8"/>
    </row>
    <row r="6" spans="3:16" s="6" customFormat="1" ht="24.75" customHeight="1" thickBot="1">
      <c r="C6" s="94" t="s">
        <v>36</v>
      </c>
      <c r="D6" s="95"/>
      <c r="E6" s="95"/>
      <c r="F6" s="96"/>
      <c r="G6" s="94" t="s">
        <v>39</v>
      </c>
      <c r="H6" s="95"/>
      <c r="I6" s="95"/>
      <c r="J6" s="96"/>
      <c r="K6" s="97" t="s">
        <v>18</v>
      </c>
      <c r="L6" s="98"/>
      <c r="M6" s="98"/>
      <c r="N6" s="98"/>
      <c r="O6" s="90" t="s">
        <v>28</v>
      </c>
      <c r="P6" s="91"/>
    </row>
    <row r="7" spans="1:16" s="6" customFormat="1" ht="21.75" customHeight="1">
      <c r="A7" s="78" t="s">
        <v>20</v>
      </c>
      <c r="B7" s="80" t="s">
        <v>9</v>
      </c>
      <c r="C7" s="82" t="s">
        <v>32</v>
      </c>
      <c r="D7" s="80"/>
      <c r="E7" s="80" t="s">
        <v>21</v>
      </c>
      <c r="F7" s="80" t="s">
        <v>17</v>
      </c>
      <c r="G7" s="80" t="s">
        <v>33</v>
      </c>
      <c r="H7" s="80"/>
      <c r="I7" s="80" t="s">
        <v>21</v>
      </c>
      <c r="J7" s="83" t="s">
        <v>17</v>
      </c>
      <c r="K7" s="88" t="s">
        <v>33</v>
      </c>
      <c r="L7" s="89"/>
      <c r="M7" s="83" t="s">
        <v>21</v>
      </c>
      <c r="N7" s="83" t="s">
        <v>17</v>
      </c>
      <c r="O7" s="85" t="s">
        <v>37</v>
      </c>
      <c r="P7" s="86" t="s">
        <v>40</v>
      </c>
    </row>
    <row r="8" spans="1:16" s="6" customFormat="1" ht="77.25" thickBot="1">
      <c r="A8" s="79"/>
      <c r="B8" s="81"/>
      <c r="C8" s="21" t="s">
        <v>34</v>
      </c>
      <c r="D8" s="21" t="s">
        <v>35</v>
      </c>
      <c r="E8" s="81"/>
      <c r="F8" s="81"/>
      <c r="G8" s="21" t="s">
        <v>34</v>
      </c>
      <c r="H8" s="21" t="s">
        <v>35</v>
      </c>
      <c r="I8" s="81"/>
      <c r="J8" s="84"/>
      <c r="K8" s="21" t="s">
        <v>34</v>
      </c>
      <c r="L8" s="21" t="s">
        <v>35</v>
      </c>
      <c r="M8" s="84"/>
      <c r="N8" s="84"/>
      <c r="O8" s="84"/>
      <c r="P8" s="87"/>
    </row>
    <row r="9" spans="1:16" ht="12.75">
      <c r="A9" s="48" t="s">
        <v>0</v>
      </c>
      <c r="B9" s="49" t="s">
        <v>10</v>
      </c>
      <c r="C9" s="50">
        <f>5061.2-D9-E9</f>
        <v>4867.7</v>
      </c>
      <c r="D9" s="50">
        <v>190</v>
      </c>
      <c r="E9" s="50">
        <v>3.5</v>
      </c>
      <c r="F9" s="50">
        <f>C9+D9+E9</f>
        <v>5061.2</v>
      </c>
      <c r="G9" s="29">
        <f>5547.6-H9-I9</f>
        <v>5328.1</v>
      </c>
      <c r="H9" s="29">
        <v>216</v>
      </c>
      <c r="I9" s="29">
        <v>3.5</v>
      </c>
      <c r="J9" s="29">
        <f>G9+H9+I9</f>
        <v>5547.6</v>
      </c>
      <c r="K9" s="50">
        <f>G9/C9*100</f>
        <v>109.45826571070528</v>
      </c>
      <c r="L9" s="50">
        <f aca="true" t="shared" si="0" ref="L9:N18">H9/D9*100</f>
        <v>113.68421052631578</v>
      </c>
      <c r="M9" s="50">
        <f t="shared" si="0"/>
        <v>100</v>
      </c>
      <c r="N9" s="50">
        <f t="shared" si="0"/>
        <v>109.61036908243105</v>
      </c>
      <c r="O9" s="51">
        <f aca="true" t="shared" si="1" ref="O9:O18">F9/$F$20*100</f>
        <v>41.46927003531426</v>
      </c>
      <c r="P9" s="52">
        <f aca="true" t="shared" si="2" ref="P9:P18">J9/$J$20*100</f>
        <v>43.95775060814719</v>
      </c>
    </row>
    <row r="10" spans="1:16" ht="12.75">
      <c r="A10" s="53" t="s">
        <v>8</v>
      </c>
      <c r="B10" s="42" t="s">
        <v>11</v>
      </c>
      <c r="C10" s="43">
        <f>142.6-E10</f>
        <v>0</v>
      </c>
      <c r="D10" s="43">
        <v>0</v>
      </c>
      <c r="E10" s="43">
        <v>142.6</v>
      </c>
      <c r="F10" s="43">
        <f>C10+D10+E10</f>
        <v>142.6</v>
      </c>
      <c r="G10" s="23">
        <f>153-I10</f>
        <v>0</v>
      </c>
      <c r="H10" s="23">
        <v>0</v>
      </c>
      <c r="I10" s="23">
        <v>153</v>
      </c>
      <c r="J10" s="23">
        <f aca="true" t="shared" si="3" ref="J10:J18">G10+H10+I10</f>
        <v>153</v>
      </c>
      <c r="K10" s="25" t="e">
        <f>G10/C10*100</f>
        <v>#DIV/0!</v>
      </c>
      <c r="L10" s="25" t="e">
        <f t="shared" si="0"/>
        <v>#DIV/0!</v>
      </c>
      <c r="M10" s="45">
        <f t="shared" si="0"/>
        <v>107.29312762973353</v>
      </c>
      <c r="N10" s="43">
        <f t="shared" si="0"/>
        <v>107.29312762973353</v>
      </c>
      <c r="O10" s="44">
        <f t="shared" si="1"/>
        <v>1.1684023368046736</v>
      </c>
      <c r="P10" s="11">
        <f t="shared" si="2"/>
        <v>1.212332511905422</v>
      </c>
    </row>
    <row r="11" spans="1:16" ht="22.5">
      <c r="A11" s="54" t="s">
        <v>1</v>
      </c>
      <c r="B11" s="46" t="s">
        <v>23</v>
      </c>
      <c r="C11" s="43">
        <f>1111.4-D11</f>
        <v>221.4000000000001</v>
      </c>
      <c r="D11" s="43">
        <v>890</v>
      </c>
      <c r="E11" s="43">
        <v>0</v>
      </c>
      <c r="F11" s="43">
        <f>C11+D11+E11</f>
        <v>1111.4</v>
      </c>
      <c r="G11" s="23">
        <f>1539.4-H11</f>
        <v>175.5</v>
      </c>
      <c r="H11" s="23">
        <v>1363.9</v>
      </c>
      <c r="I11" s="23">
        <v>0</v>
      </c>
      <c r="J11" s="23">
        <f>G11+H11+I11</f>
        <v>1539.4</v>
      </c>
      <c r="K11" s="43">
        <f aca="true" t="shared" si="4" ref="K11:K18">G11/C11*100</f>
        <v>79.2682926829268</v>
      </c>
      <c r="L11" s="43">
        <f t="shared" si="0"/>
        <v>153.24719101123597</v>
      </c>
      <c r="M11" s="47" t="e">
        <f t="shared" si="0"/>
        <v>#DIV/0!</v>
      </c>
      <c r="N11" s="43">
        <f t="shared" si="0"/>
        <v>138.50998740327515</v>
      </c>
      <c r="O11" s="44">
        <f t="shared" si="1"/>
        <v>9.106327890075134</v>
      </c>
      <c r="P11" s="11">
        <f t="shared" si="2"/>
        <v>12.197808292988281</v>
      </c>
    </row>
    <row r="12" spans="1:16" ht="12.75">
      <c r="A12" s="54" t="s">
        <v>2</v>
      </c>
      <c r="B12" s="42" t="s">
        <v>12</v>
      </c>
      <c r="C12" s="43">
        <f>1226.7-D12</f>
        <v>797.6</v>
      </c>
      <c r="D12" s="43">
        <v>429.1</v>
      </c>
      <c r="E12" s="43">
        <v>0</v>
      </c>
      <c r="F12" s="43">
        <f aca="true" t="shared" si="5" ref="F12:F18">C12+D12+E12</f>
        <v>1226.7</v>
      </c>
      <c r="G12" s="23">
        <f>1032.6-H12</f>
        <v>731.9999999999999</v>
      </c>
      <c r="H12" s="23">
        <v>300.6</v>
      </c>
      <c r="I12" s="23">
        <v>0</v>
      </c>
      <c r="J12" s="23">
        <f t="shared" si="3"/>
        <v>1032.6</v>
      </c>
      <c r="K12" s="43">
        <f t="shared" si="4"/>
        <v>91.77532597793379</v>
      </c>
      <c r="L12" s="43">
        <f t="shared" si="0"/>
        <v>70.05360055931018</v>
      </c>
      <c r="M12" s="47" t="e">
        <f t="shared" si="0"/>
        <v>#DIV/0!</v>
      </c>
      <c r="N12" s="43">
        <f t="shared" si="0"/>
        <v>84.17706040596723</v>
      </c>
      <c r="O12" s="44">
        <f t="shared" si="1"/>
        <v>10.05104590854343</v>
      </c>
      <c r="P12" s="11">
        <f t="shared" si="2"/>
        <v>8.182055894075416</v>
      </c>
    </row>
    <row r="13" spans="1:16" ht="12.75">
      <c r="A13" s="54" t="s">
        <v>3</v>
      </c>
      <c r="B13" s="42" t="s">
        <v>13</v>
      </c>
      <c r="C13" s="43">
        <f>2450.5-D13</f>
        <v>846.7</v>
      </c>
      <c r="D13" s="43">
        <v>1603.8</v>
      </c>
      <c r="E13" s="43">
        <v>0</v>
      </c>
      <c r="F13" s="43">
        <f t="shared" si="5"/>
        <v>2450.5</v>
      </c>
      <c r="G13" s="23">
        <f>1583.8-H13</f>
        <v>781.0999999999999</v>
      </c>
      <c r="H13" s="23">
        <v>802.7</v>
      </c>
      <c r="I13" s="23">
        <v>0</v>
      </c>
      <c r="J13" s="23">
        <f t="shared" si="3"/>
        <v>1583.8</v>
      </c>
      <c r="K13" s="43">
        <f t="shared" si="4"/>
        <v>92.25227353253807</v>
      </c>
      <c r="L13" s="43">
        <f t="shared" si="0"/>
        <v>50.04988153136301</v>
      </c>
      <c r="M13" s="47" t="e">
        <f t="shared" si="0"/>
        <v>#DIV/0!</v>
      </c>
      <c r="N13" s="43">
        <f t="shared" si="0"/>
        <v>64.63170781473168</v>
      </c>
      <c r="O13" s="44">
        <f t="shared" si="1"/>
        <v>20.0783304792416</v>
      </c>
      <c r="P13" s="11">
        <f t="shared" si="2"/>
        <v>12.549622433698088</v>
      </c>
    </row>
    <row r="14" spans="1:16" ht="12.75">
      <c r="A14" s="54" t="s">
        <v>4</v>
      </c>
      <c r="B14" s="42" t="s">
        <v>15</v>
      </c>
      <c r="C14" s="43">
        <v>25</v>
      </c>
      <c r="D14" s="43">
        <v>0</v>
      </c>
      <c r="E14" s="43">
        <v>0</v>
      </c>
      <c r="F14" s="43">
        <f t="shared" si="5"/>
        <v>25</v>
      </c>
      <c r="G14" s="23">
        <v>16.6</v>
      </c>
      <c r="H14" s="23">
        <v>0</v>
      </c>
      <c r="I14" s="23">
        <v>0</v>
      </c>
      <c r="J14" s="23">
        <f t="shared" si="3"/>
        <v>16.6</v>
      </c>
      <c r="K14" s="43">
        <f t="shared" si="4"/>
        <v>66.4</v>
      </c>
      <c r="L14" s="25" t="e">
        <f t="shared" si="0"/>
        <v>#DIV/0!</v>
      </c>
      <c r="M14" s="47" t="e">
        <f t="shared" si="0"/>
        <v>#DIV/0!</v>
      </c>
      <c r="N14" s="43">
        <f t="shared" si="0"/>
        <v>66.4</v>
      </c>
      <c r="O14" s="44">
        <f t="shared" si="1"/>
        <v>0.20483911935565807</v>
      </c>
      <c r="P14" s="11">
        <f t="shared" si="2"/>
        <v>0.13153411567078438</v>
      </c>
    </row>
    <row r="15" spans="1:16" ht="12.75">
      <c r="A15" s="54" t="s">
        <v>5</v>
      </c>
      <c r="B15" s="42" t="s">
        <v>14</v>
      </c>
      <c r="C15" s="43">
        <f>1950.4-D15</f>
        <v>1607.4</v>
      </c>
      <c r="D15" s="43">
        <f>171.5+171.5</f>
        <v>343</v>
      </c>
      <c r="E15" s="43">
        <v>0</v>
      </c>
      <c r="F15" s="43">
        <f t="shared" si="5"/>
        <v>1950.4</v>
      </c>
      <c r="G15" s="23">
        <f>2494.6-H15</f>
        <v>1624.8</v>
      </c>
      <c r="H15" s="23">
        <f>684.9+184.9</f>
        <v>869.8</v>
      </c>
      <c r="I15" s="23">
        <v>0</v>
      </c>
      <c r="J15" s="23">
        <f t="shared" si="3"/>
        <v>2494.6</v>
      </c>
      <c r="K15" s="43">
        <f t="shared" si="4"/>
        <v>101.08249346771183</v>
      </c>
      <c r="L15" s="43">
        <f t="shared" si="0"/>
        <v>253.58600583090376</v>
      </c>
      <c r="M15" s="47" t="e">
        <f t="shared" si="0"/>
        <v>#DIV/0!</v>
      </c>
      <c r="N15" s="43">
        <f t="shared" si="0"/>
        <v>127.9019688269073</v>
      </c>
      <c r="O15" s="44">
        <f t="shared" si="1"/>
        <v>15.98072873565102</v>
      </c>
      <c r="P15" s="11">
        <f t="shared" si="2"/>
        <v>19.766566563393894</v>
      </c>
    </row>
    <row r="16" spans="1:16" ht="12.75">
      <c r="A16" s="54">
        <v>1000</v>
      </c>
      <c r="B16" s="42" t="s">
        <v>29</v>
      </c>
      <c r="C16" s="43">
        <v>235.9</v>
      </c>
      <c r="D16" s="43">
        <v>0</v>
      </c>
      <c r="E16" s="43">
        <v>0</v>
      </c>
      <c r="F16" s="43">
        <f t="shared" si="5"/>
        <v>235.9</v>
      </c>
      <c r="G16" s="23">
        <v>251.7</v>
      </c>
      <c r="H16" s="23">
        <v>0</v>
      </c>
      <c r="I16" s="23">
        <v>0</v>
      </c>
      <c r="J16" s="23">
        <f t="shared" si="3"/>
        <v>251.7</v>
      </c>
      <c r="K16" s="43">
        <f t="shared" si="4"/>
        <v>106.69775328529036</v>
      </c>
      <c r="L16" s="25" t="e">
        <f t="shared" si="0"/>
        <v>#DIV/0!</v>
      </c>
      <c r="M16" s="47" t="e">
        <f t="shared" si="0"/>
        <v>#DIV/0!</v>
      </c>
      <c r="N16" s="43">
        <f t="shared" si="0"/>
        <v>106.69775328529036</v>
      </c>
      <c r="O16" s="44">
        <f t="shared" si="1"/>
        <v>1.9328619302399894</v>
      </c>
      <c r="P16" s="11">
        <f t="shared" si="2"/>
        <v>1.9944058382130374</v>
      </c>
    </row>
    <row r="17" spans="1:16" ht="22.5" customHeight="1" hidden="1">
      <c r="A17" s="54">
        <v>1100</v>
      </c>
      <c r="B17" s="46" t="s">
        <v>24</v>
      </c>
      <c r="C17" s="43">
        <v>0</v>
      </c>
      <c r="D17" s="43">
        <v>0</v>
      </c>
      <c r="E17" s="43">
        <v>0</v>
      </c>
      <c r="F17" s="43">
        <f t="shared" si="5"/>
        <v>0</v>
      </c>
      <c r="G17" s="23">
        <v>0</v>
      </c>
      <c r="H17" s="23">
        <v>0</v>
      </c>
      <c r="I17" s="23">
        <v>0</v>
      </c>
      <c r="J17" s="23">
        <f t="shared" si="3"/>
        <v>0</v>
      </c>
      <c r="K17" s="25" t="e">
        <f t="shared" si="4"/>
        <v>#DIV/0!</v>
      </c>
      <c r="L17" s="25" t="e">
        <f t="shared" si="0"/>
        <v>#DIV/0!</v>
      </c>
      <c r="M17" s="47" t="e">
        <f t="shared" si="0"/>
        <v>#DIV/0!</v>
      </c>
      <c r="N17" s="25" t="e">
        <f t="shared" si="0"/>
        <v>#DIV/0!</v>
      </c>
      <c r="O17" s="44">
        <f t="shared" si="1"/>
        <v>0</v>
      </c>
      <c r="P17" s="11">
        <f t="shared" si="2"/>
        <v>0</v>
      </c>
    </row>
    <row r="18" spans="1:16" ht="13.5" thickBot="1">
      <c r="A18" s="55">
        <v>1300</v>
      </c>
      <c r="B18" s="56" t="s">
        <v>22</v>
      </c>
      <c r="C18" s="57">
        <v>1</v>
      </c>
      <c r="D18" s="57">
        <v>0</v>
      </c>
      <c r="E18" s="57">
        <v>0</v>
      </c>
      <c r="F18" s="57">
        <f t="shared" si="5"/>
        <v>1</v>
      </c>
      <c r="G18" s="36">
        <v>1</v>
      </c>
      <c r="H18" s="36">
        <v>0</v>
      </c>
      <c r="I18" s="36">
        <v>0</v>
      </c>
      <c r="J18" s="36">
        <f t="shared" si="3"/>
        <v>1</v>
      </c>
      <c r="K18" s="57">
        <f t="shared" si="4"/>
        <v>100</v>
      </c>
      <c r="L18" s="37" t="e">
        <f t="shared" si="0"/>
        <v>#DIV/0!</v>
      </c>
      <c r="M18" s="69" t="e">
        <f t="shared" si="0"/>
        <v>#DIV/0!</v>
      </c>
      <c r="N18" s="57">
        <f t="shared" si="0"/>
        <v>100</v>
      </c>
      <c r="O18" s="58">
        <f t="shared" si="1"/>
        <v>0.008193564774226322</v>
      </c>
      <c r="P18" s="59">
        <f t="shared" si="2"/>
        <v>0.007923741907878576</v>
      </c>
    </row>
    <row r="19" spans="1:16" ht="13.5" customHeight="1" thickBot="1">
      <c r="A19" s="60"/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2"/>
      <c r="N19" s="61"/>
      <c r="O19" s="63"/>
      <c r="P19" s="63"/>
    </row>
    <row r="20" spans="1:16" ht="13.5" thickBot="1">
      <c r="A20" s="92" t="s">
        <v>7</v>
      </c>
      <c r="B20" s="93"/>
      <c r="C20" s="64">
        <f aca="true" t="shared" si="6" ref="C20:J20">SUM(C9:C18)</f>
        <v>8602.7</v>
      </c>
      <c r="D20" s="64">
        <f t="shared" si="6"/>
        <v>3455.8999999999996</v>
      </c>
      <c r="E20" s="64">
        <f t="shared" si="6"/>
        <v>146.1</v>
      </c>
      <c r="F20" s="64">
        <f t="shared" si="6"/>
        <v>12204.7</v>
      </c>
      <c r="G20" s="64">
        <f t="shared" si="6"/>
        <v>8910.800000000001</v>
      </c>
      <c r="H20" s="64">
        <f t="shared" si="6"/>
        <v>3553</v>
      </c>
      <c r="I20" s="64">
        <f t="shared" si="6"/>
        <v>156.5</v>
      </c>
      <c r="J20" s="64">
        <f t="shared" si="6"/>
        <v>12620.300000000001</v>
      </c>
      <c r="K20" s="64">
        <f>G20/C20*100</f>
        <v>103.58143373592013</v>
      </c>
      <c r="L20" s="64">
        <f>H20/D20*100</f>
        <v>102.80968778031774</v>
      </c>
      <c r="M20" s="65">
        <f>I20/E20*100</f>
        <v>107.11841204654347</v>
      </c>
      <c r="N20" s="64">
        <f>J20/F20*100</f>
        <v>103.40524552016845</v>
      </c>
      <c r="O20" s="66">
        <f>F20/$F$20*100</f>
        <v>100</v>
      </c>
      <c r="P20" s="12">
        <f>J20/$J$20*100</f>
        <v>100</v>
      </c>
    </row>
    <row r="33" spans="1:5" ht="12.75">
      <c r="A33" s="4"/>
      <c r="B33" s="4"/>
      <c r="C33" s="5"/>
      <c r="D33" s="5"/>
      <c r="E33" s="5"/>
    </row>
    <row r="34" spans="1:5" ht="12.75">
      <c r="A34" s="4"/>
      <c r="B34" s="4"/>
      <c r="C34" s="5"/>
      <c r="D34" s="5"/>
      <c r="E34" s="5"/>
    </row>
  </sheetData>
  <sheetProtection/>
  <mergeCells count="20">
    <mergeCell ref="M7:M8"/>
    <mergeCell ref="N7:N8"/>
    <mergeCell ref="O7:O8"/>
    <mergeCell ref="P7:P8"/>
    <mergeCell ref="E7:E8"/>
    <mergeCell ref="F7:F8"/>
    <mergeCell ref="G7:H7"/>
    <mergeCell ref="I7:I8"/>
    <mergeCell ref="J7:J8"/>
    <mergeCell ref="K7:L7"/>
    <mergeCell ref="O6:P6"/>
    <mergeCell ref="A20:B20"/>
    <mergeCell ref="B3:M3"/>
    <mergeCell ref="B4:M4"/>
    <mergeCell ref="C6:F6"/>
    <mergeCell ref="G6:J6"/>
    <mergeCell ref="K6:N6"/>
    <mergeCell ref="A7:A8"/>
    <mergeCell ref="B7:B8"/>
    <mergeCell ref="C7:D7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Рулёва Татьяна Ю.</cp:lastModifiedBy>
  <cp:lastPrinted>2021-11-03T09:05:10Z</cp:lastPrinted>
  <dcterms:created xsi:type="dcterms:W3CDTF">2006-11-15T13:48:52Z</dcterms:created>
  <dcterms:modified xsi:type="dcterms:W3CDTF">2021-11-04T14:53:57Z</dcterms:modified>
  <cp:category/>
  <cp:version/>
  <cp:contentType/>
  <cp:contentStatus/>
</cp:coreProperties>
</file>